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</sheets>
  <externalReferences>
    <externalReference r:id="rId4"/>
  </externalReferences>
  <definedNames>
    <definedName name="Dags_visit_naest">'Sheet1'!$A$14</definedName>
    <definedName name="LVT">'Sheet1'!$C$9</definedName>
    <definedName name="NVT">'Sheet1'!$C$10</definedName>
    <definedName name="Verdb_raun">'Sheet1'!$C$14</definedName>
    <definedName name="verdbspa">'Sheet1'!$C$13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<sst xmlns="http://schemas.openxmlformats.org/spreadsheetml/2006/main" count="39" uniqueCount="33">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</sst>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2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3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15" fillId="0" borderId="0" xfId="0" applyFont="1" applyFill="1" applyAlignment="1">
      <alignment/>
    </xf>
    <xf numFmtId="10" fontId="16" fillId="33" borderId="0" xfId="57" applyNumberFormat="1" applyFont="1" applyFill="1" applyAlignment="1">
      <alignment horizontal="center"/>
    </xf>
    <xf numFmtId="10" fontId="15" fillId="33" borderId="0" xfId="57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0" fontId="13" fillId="0" borderId="0" xfId="0" applyNumberFormat="1" applyFont="1" applyFill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70" fontId="18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09\07a-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júlí 2009"/>
    </sheetNames>
    <sheetDataSet>
      <sheetData sheetId="0">
        <row r="2">
          <cell r="C2">
            <v>39995</v>
          </cell>
        </row>
        <row r="3">
          <cell r="C3">
            <v>6709</v>
          </cell>
          <cell r="D3">
            <v>6802</v>
          </cell>
        </row>
        <row r="4">
          <cell r="C4">
            <v>339.8</v>
          </cell>
          <cell r="D4">
            <v>344.5</v>
          </cell>
        </row>
        <row r="5">
          <cell r="D5">
            <v>39988</v>
          </cell>
        </row>
        <row r="7">
          <cell r="C7">
            <v>0.0138</v>
          </cell>
        </row>
        <row r="8">
          <cell r="D8">
            <v>40023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PageLayoutView="0" workbookViewId="0" topLeftCell="B52">
      <selection activeCell="B84" sqref="B84"/>
    </sheetView>
  </sheetViews>
  <sheetFormatPr defaultColWidth="9.140625" defaultRowHeight="1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15.75">
      <c r="E1" s="1" t="s">
        <v>0</v>
      </c>
      <c r="H1" s="2">
        <f>'[1]Forsendur'!$C$2</f>
        <v>39995</v>
      </c>
      <c r="I1" s="3">
        <f>'[1]Forsendur'!$C$2</f>
        <v>39995</v>
      </c>
    </row>
    <row r="2" spans="11:12" ht="15.75" thickBot="1">
      <c r="K2" s="4" t="s">
        <v>1</v>
      </c>
      <c r="L2" s="5">
        <f>'[1]Forsendur'!C2</f>
        <v>39995</v>
      </c>
    </row>
    <row r="3" spans="6:10" ht="16.5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.75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6" spans="2:14" ht="15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15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5">
      <c r="B9" s="13" t="s">
        <v>15</v>
      </c>
      <c r="C9" s="11">
        <f>'[1]Forsendur'!C3</f>
        <v>6709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5">
      <c r="B10" s="13"/>
      <c r="C10" s="14">
        <f>'[1]Forsendur'!C4</f>
        <v>339.8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5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5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5">
      <c r="A13" s="15" t="s">
        <v>19</v>
      </c>
      <c r="B13" s="13" t="s">
        <v>20</v>
      </c>
      <c r="C13" s="16">
        <f>'[1]Forsendur'!C7</f>
        <v>0.0138</v>
      </c>
      <c r="D13" s="17"/>
      <c r="N13" s="18"/>
    </row>
    <row r="14" spans="1:14" ht="15">
      <c r="A14" s="19">
        <f>IF(DAY('[1]Forsendur'!D5)&lt;1,32,DAY('[1]Forsendur'!D5))</f>
        <v>24</v>
      </c>
      <c r="B14" s="13" t="str">
        <f>IF(C14&lt;0,"Lækkun vísitölu","Hækkun vísitölu")</f>
        <v>Hækkun vísitölu</v>
      </c>
      <c r="C14" s="16">
        <f>IF(AND('[1]Forsendur'!D3&gt;0,'[1]Forsendur'!D4&gt;0),ROUND('[1]Forsendur'!D4/'[1]Forsendur'!C4-1,4),0)</f>
        <v>0.0138</v>
      </c>
      <c r="N14" s="20"/>
    </row>
    <row r="15" spans="1:14" ht="15">
      <c r="A15" s="15"/>
      <c r="N15" s="7"/>
    </row>
    <row r="16" spans="1:14" ht="15">
      <c r="A16" s="21">
        <f>IF(Dags_visit_naest&gt;C16,verdbspa,Verdb_raun)</f>
        <v>0.0138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7.4167481165588365</v>
      </c>
      <c r="E16" s="24">
        <f t="shared" si="0"/>
        <v>6.548076294956281</v>
      </c>
      <c r="F16" s="24">
        <f t="shared" si="0"/>
        <v>6.717695297912122</v>
      </c>
      <c r="G16" s="24">
        <f t="shared" si="0"/>
        <v>6.583309163944979</v>
      </c>
      <c r="H16" s="24">
        <f t="shared" si="0"/>
        <v>6.244257217683264</v>
      </c>
      <c r="I16" s="24">
        <f t="shared" si="0"/>
        <v>5.857875506304711</v>
      </c>
      <c r="J16" s="24">
        <f t="shared" si="0"/>
        <v>5.7695482878812685</v>
      </c>
      <c r="K16" s="24">
        <f t="shared" si="0"/>
        <v>5.679003528355061</v>
      </c>
      <c r="L16" s="24">
        <f t="shared" si="0"/>
        <v>5.511208135490729</v>
      </c>
      <c r="M16" s="24">
        <f t="shared" si="0"/>
        <v>5.396853038584542</v>
      </c>
      <c r="N16" s="24">
        <f aca="true" t="shared" si="1" ref="N16:N43">100000*LVT/N$11*((1+N$12/100)^((DAYS360(N$6,$L$2)+$C55-1)/360)*((1+$A55)^(($C55-15)/30)))/100000</f>
        <v>5.230067600681559</v>
      </c>
    </row>
    <row r="17" spans="1:14" ht="15">
      <c r="A17" s="21">
        <f aca="true" t="shared" si="2" ref="A17:A43">IF(Dags_visit_naest&gt;C17,verdbspa,Verdb_raun)</f>
        <v>0.0138</v>
      </c>
      <c r="B17" s="25"/>
      <c r="C17" s="23">
        <f aca="true" t="shared" si="3" ref="C17:C43">C16+1</f>
        <v>2</v>
      </c>
      <c r="D17" s="24">
        <f t="shared" si="0"/>
        <v>7.421289697622899</v>
      </c>
      <c r="E17" s="24">
        <f t="shared" si="0"/>
        <v>6.552085952401817</v>
      </c>
      <c r="F17" s="24">
        <f t="shared" si="0"/>
        <v>6.721852909239993</v>
      </c>
      <c r="G17" s="24">
        <f t="shared" si="0"/>
        <v>6.587383603100234</v>
      </c>
      <c r="H17" s="24">
        <f t="shared" si="0"/>
        <v>6.24812181608957</v>
      </c>
      <c r="I17" s="24">
        <f t="shared" si="0"/>
        <v>5.861500971361131</v>
      </c>
      <c r="J17" s="24">
        <f t="shared" si="0"/>
        <v>5.773119086831593</v>
      </c>
      <c r="K17" s="24">
        <f t="shared" si="0"/>
        <v>5.682518288753295</v>
      </c>
      <c r="L17" s="24">
        <f t="shared" si="0"/>
        <v>5.514619046578267</v>
      </c>
      <c r="M17" s="24">
        <f t="shared" si="0"/>
        <v>5.400193174796888</v>
      </c>
      <c r="N17" s="24">
        <f t="shared" si="1"/>
        <v>5.233304512648803</v>
      </c>
    </row>
    <row r="18" spans="1:14" ht="15">
      <c r="A18" s="21">
        <f t="shared" si="2"/>
        <v>0.0138</v>
      </c>
      <c r="B18" s="25"/>
      <c r="C18" s="26">
        <f t="shared" si="3"/>
        <v>3</v>
      </c>
      <c r="D18" s="27">
        <f t="shared" si="0"/>
        <v>7.425834059684542</v>
      </c>
      <c r="E18" s="27">
        <f t="shared" si="0"/>
        <v>6.556098065126139</v>
      </c>
      <c r="F18" s="27">
        <f t="shared" si="0"/>
        <v>6.7260130937319005</v>
      </c>
      <c r="G18" s="27">
        <f t="shared" si="0"/>
        <v>6.591460563943902</v>
      </c>
      <c r="H18" s="27">
        <f t="shared" si="0"/>
        <v>6.251988806312924</v>
      </c>
      <c r="I18" s="27">
        <f t="shared" si="0"/>
        <v>5.865128680233909</v>
      </c>
      <c r="J18" s="27">
        <f t="shared" si="0"/>
        <v>5.776692095765178</v>
      </c>
      <c r="K18" s="27">
        <f t="shared" si="0"/>
        <v>5.686035224452282</v>
      </c>
      <c r="L18" s="27">
        <f t="shared" si="0"/>
        <v>5.518032068693765</v>
      </c>
      <c r="M18" s="27">
        <f t="shared" si="0"/>
        <v>5.403535378234311</v>
      </c>
      <c r="N18" s="27">
        <f t="shared" si="1"/>
        <v>5.23654342795518</v>
      </c>
    </row>
    <row r="19" spans="1:14" ht="15">
      <c r="A19" s="21">
        <f t="shared" si="2"/>
        <v>0.0138</v>
      </c>
      <c r="B19" s="25"/>
      <c r="C19" s="23">
        <f t="shared" si="3"/>
        <v>4</v>
      </c>
      <c r="D19" s="24">
        <f t="shared" si="0"/>
        <v>7.430381204446687</v>
      </c>
      <c r="E19" s="24">
        <f t="shared" si="0"/>
        <v>6.560112634632722</v>
      </c>
      <c r="F19" s="24">
        <f t="shared" si="0"/>
        <v>6.7301758529803895</v>
      </c>
      <c r="G19" s="24">
        <f t="shared" si="0"/>
        <v>6.595540048036668</v>
      </c>
      <c r="H19" s="24">
        <f t="shared" si="0"/>
        <v>6.255858189833628</v>
      </c>
      <c r="I19" s="24">
        <f t="shared" si="0"/>
        <v>5.868758634311752</v>
      </c>
      <c r="J19" s="24">
        <f t="shared" si="0"/>
        <v>5.780267316049797</v>
      </c>
      <c r="K19" s="24">
        <f t="shared" si="0"/>
        <v>5.689554336798328</v>
      </c>
      <c r="L19" s="24">
        <f t="shared" si="0"/>
        <v>5.521447203143743</v>
      </c>
      <c r="M19" s="24">
        <f t="shared" si="0"/>
        <v>5.406879650176218</v>
      </c>
      <c r="N19" s="24">
        <f t="shared" si="1"/>
        <v>5.239784347840564</v>
      </c>
    </row>
    <row r="20" spans="1:14" ht="15">
      <c r="A20" s="21">
        <f t="shared" si="2"/>
        <v>0.0138</v>
      </c>
      <c r="B20" s="25"/>
      <c r="C20" s="23">
        <f t="shared" si="3"/>
        <v>5</v>
      </c>
      <c r="D20" s="24">
        <f t="shared" si="0"/>
        <v>7.4349311336132935</v>
      </c>
      <c r="E20" s="24">
        <f t="shared" si="0"/>
        <v>6.564129662425949</v>
      </c>
      <c r="F20" s="24">
        <f t="shared" si="0"/>
        <v>6.734341188578985</v>
      </c>
      <c r="G20" s="24">
        <f t="shared" si="0"/>
        <v>6.599622056940177</v>
      </c>
      <c r="H20" s="24">
        <f t="shared" si="0"/>
        <v>6.2597299681329055</v>
      </c>
      <c r="I20" s="24">
        <f t="shared" si="0"/>
        <v>5.872390834984228</v>
      </c>
      <c r="J20" s="24">
        <f t="shared" si="0"/>
        <v>5.78384474905406</v>
      </c>
      <c r="K20" s="24">
        <f t="shared" si="0"/>
        <v>5.693075627138568</v>
      </c>
      <c r="L20" s="24">
        <f t="shared" si="0"/>
        <v>5.524864451235536</v>
      </c>
      <c r="M20" s="24">
        <f t="shared" si="0"/>
        <v>5.410225991902822</v>
      </c>
      <c r="N20" s="24">
        <f t="shared" si="1"/>
        <v>5.243027273545598</v>
      </c>
    </row>
    <row r="21" spans="1:14" s="32" customFormat="1" ht="15">
      <c r="A21" s="28">
        <f t="shared" si="2"/>
        <v>0.0138</v>
      </c>
      <c r="B21" s="29"/>
      <c r="C21" s="30">
        <f t="shared" si="3"/>
        <v>6</v>
      </c>
      <c r="D21" s="31">
        <f t="shared" si="0"/>
        <v>7.4394838488893615</v>
      </c>
      <c r="E21" s="31">
        <f t="shared" si="0"/>
        <v>6.56814915001113</v>
      </c>
      <c r="F21" s="31">
        <f t="shared" si="0"/>
        <v>6.738509102122203</v>
      </c>
      <c r="G21" s="31">
        <f t="shared" si="0"/>
        <v>6.6037065922170495</v>
      </c>
      <c r="H21" s="31">
        <f t="shared" si="0"/>
        <v>6.26360414269289</v>
      </c>
      <c r="I21" s="31">
        <f t="shared" si="0"/>
        <v>5.876025283641759</v>
      </c>
      <c r="J21" s="31">
        <f t="shared" si="0"/>
        <v>5.78742439614743</v>
      </c>
      <c r="K21" s="31">
        <f t="shared" si="0"/>
        <v>5.69659909682097</v>
      </c>
      <c r="L21" s="31">
        <f t="shared" si="0"/>
        <v>5.528283814277282</v>
      </c>
      <c r="M21" s="31">
        <f t="shared" si="0"/>
        <v>5.413574404695117</v>
      </c>
      <c r="N21" s="31">
        <f t="shared" si="1"/>
        <v>5.2462722063116916</v>
      </c>
    </row>
    <row r="22" spans="1:14" ht="15">
      <c r="A22" s="21">
        <f t="shared" si="2"/>
        <v>0.0138</v>
      </c>
      <c r="B22" s="25"/>
      <c r="C22" s="23">
        <f t="shared" si="3"/>
        <v>7</v>
      </c>
      <c r="D22" s="24">
        <f t="shared" si="0"/>
        <v>7.444039351980953</v>
      </c>
      <c r="E22" s="24">
        <f t="shared" si="0"/>
        <v>6.5721710988945015</v>
      </c>
      <c r="F22" s="24">
        <f t="shared" si="0"/>
        <v>6.742679595205545</v>
      </c>
      <c r="G22" s="24">
        <f t="shared" si="0"/>
        <v>6.607793655430865</v>
      </c>
      <c r="H22" s="24">
        <f t="shared" si="0"/>
        <v>6.267480714996648</v>
      </c>
      <c r="I22" s="24">
        <f t="shared" si="0"/>
        <v>5.87966198167564</v>
      </c>
      <c r="J22" s="24">
        <f t="shared" si="0"/>
        <v>5.791006258700215</v>
      </c>
      <c r="K22" s="24">
        <f t="shared" si="0"/>
        <v>5.700124747194342</v>
      </c>
      <c r="L22" s="24">
        <f t="shared" si="0"/>
        <v>5.531705293577939</v>
      </c>
      <c r="M22" s="24">
        <f t="shared" si="0"/>
        <v>5.416924889834897</v>
      </c>
      <c r="N22" s="24">
        <f t="shared" si="1"/>
        <v>5.249519147381023</v>
      </c>
    </row>
    <row r="23" spans="1:14" ht="15">
      <c r="A23" s="21">
        <f t="shared" si="2"/>
        <v>0.0138</v>
      </c>
      <c r="B23" s="25"/>
      <c r="C23" s="23">
        <f t="shared" si="3"/>
        <v>8</v>
      </c>
      <c r="D23" s="24">
        <f t="shared" si="0"/>
        <v>7.448597644595155</v>
      </c>
      <c r="E23" s="24">
        <f t="shared" si="0"/>
        <v>6.576195510583216</v>
      </c>
      <c r="F23" s="24">
        <f t="shared" si="0"/>
        <v>6.7468526694254995</v>
      </c>
      <c r="G23" s="24">
        <f t="shared" si="0"/>
        <v>6.611883248146181</v>
      </c>
      <c r="H23" s="24">
        <f t="shared" si="0"/>
        <v>6.271359686528145</v>
      </c>
      <c r="I23" s="24">
        <f t="shared" si="0"/>
        <v>5.883300930478015</v>
      </c>
      <c r="J23" s="24">
        <f t="shared" si="0"/>
        <v>5.794590338083576</v>
      </c>
      <c r="K23" s="24">
        <f t="shared" si="0"/>
        <v>5.703652579608322</v>
      </c>
      <c r="L23" s="24">
        <f t="shared" si="0"/>
        <v>5.535128890447266</v>
      </c>
      <c r="M23" s="24">
        <f t="shared" si="0"/>
        <v>5.4202774486047485</v>
      </c>
      <c r="N23" s="24">
        <f t="shared" si="1"/>
        <v>5.252768097996543</v>
      </c>
    </row>
    <row r="24" spans="1:14" s="33" customFormat="1" ht="15">
      <c r="A24" s="21">
        <f t="shared" si="2"/>
        <v>0.0138</v>
      </c>
      <c r="B24" s="25"/>
      <c r="C24" s="30">
        <f t="shared" si="3"/>
        <v>9</v>
      </c>
      <c r="D24" s="27">
        <f t="shared" si="0"/>
        <v>7.45315872844011</v>
      </c>
      <c r="E24" s="27">
        <f t="shared" si="0"/>
        <v>6.58022238658535</v>
      </c>
      <c r="F24" s="27">
        <f t="shared" si="0"/>
        <v>6.751028326379544</v>
      </c>
      <c r="G24" s="27">
        <f t="shared" si="0"/>
        <v>6.615975371928515</v>
      </c>
      <c r="H24" s="27">
        <f t="shared" si="0"/>
        <v>6.275241058772277</v>
      </c>
      <c r="I24" s="27">
        <f t="shared" si="0"/>
        <v>5.8869421314419</v>
      </c>
      <c r="J24" s="27">
        <f t="shared" si="0"/>
        <v>5.798176635669517</v>
      </c>
      <c r="K24" s="27">
        <f t="shared" si="0"/>
        <v>5.707182595413384</v>
      </c>
      <c r="L24" s="27">
        <f t="shared" si="0"/>
        <v>5.538554606195836</v>
      </c>
      <c r="M24" s="27">
        <f t="shared" si="0"/>
        <v>5.423632082288048</v>
      </c>
      <c r="N24" s="27">
        <f t="shared" si="1"/>
        <v>5.256019059401968</v>
      </c>
    </row>
    <row r="25" spans="1:14" s="32" customFormat="1" ht="15">
      <c r="A25" s="21">
        <f t="shared" si="2"/>
        <v>0.0138</v>
      </c>
      <c r="B25" s="25"/>
      <c r="C25" s="34">
        <f t="shared" si="3"/>
        <v>10</v>
      </c>
      <c r="D25" s="24">
        <f t="shared" si="0"/>
        <v>7.457722605225001</v>
      </c>
      <c r="E25" s="24">
        <f t="shared" si="0"/>
        <v>6.584251728409907</v>
      </c>
      <c r="F25" s="24">
        <f t="shared" si="0"/>
        <v>6.755206567666144</v>
      </c>
      <c r="G25" s="24">
        <f t="shared" si="0"/>
        <v>6.6200700283443545</v>
      </c>
      <c r="H25" s="24">
        <f t="shared" si="0"/>
        <v>6.279124833214859</v>
      </c>
      <c r="I25" s="24">
        <f t="shared" si="0"/>
        <v>5.890585585961161</v>
      </c>
      <c r="J25" s="24">
        <f t="shared" si="0"/>
        <v>5.8017651528308924</v>
      </c>
      <c r="K25" s="24">
        <f t="shared" si="0"/>
        <v>5.710714795960839</v>
      </c>
      <c r="L25" s="24">
        <f t="shared" si="0"/>
        <v>5.541982442135032</v>
      </c>
      <c r="M25" s="24">
        <f t="shared" si="0"/>
        <v>5.426988792168971</v>
      </c>
      <c r="N25" s="24">
        <f t="shared" si="1"/>
        <v>5.259272032841782</v>
      </c>
    </row>
    <row r="26" spans="1:14" s="36" customFormat="1" ht="15">
      <c r="A26" s="21">
        <f t="shared" si="2"/>
        <v>0.0138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7.462289276660061</v>
      </c>
      <c r="E26" s="24">
        <f t="shared" si="4"/>
        <v>6.588283537566808</v>
      </c>
      <c r="F26" s="24">
        <f t="shared" si="4"/>
        <v>6.759387394884752</v>
      </c>
      <c r="G26" s="24">
        <f t="shared" si="4"/>
        <v>6.624167218961155</v>
      </c>
      <c r="H26" s="24">
        <f t="shared" si="4"/>
        <v>6.283011011342616</v>
      </c>
      <c r="I26" s="24">
        <f t="shared" si="4"/>
        <v>5.8942312954305365</v>
      </c>
      <c r="J26" s="24">
        <f t="shared" si="4"/>
        <v>5.805355890941408</v>
      </c>
      <c r="K26" s="24">
        <f t="shared" si="4"/>
        <v>5.71424918260283</v>
      </c>
      <c r="L26" s="24">
        <f t="shared" si="4"/>
        <v>5.545412399577048</v>
      </c>
      <c r="M26" s="24">
        <f t="shared" si="4"/>
        <v>5.430347579532481</v>
      </c>
      <c r="N26" s="24">
        <f t="shared" si="1"/>
        <v>5.262527019561243</v>
      </c>
    </row>
    <row r="27" spans="1:14" s="36" customFormat="1" ht="12.75">
      <c r="A27" s="37">
        <f t="shared" si="2"/>
        <v>0.0138</v>
      </c>
      <c r="B27" s="35"/>
      <c r="C27" s="30">
        <f t="shared" si="3"/>
        <v>12</v>
      </c>
      <c r="D27" s="27">
        <f t="shared" si="4"/>
        <v>7.466858744456574</v>
      </c>
      <c r="E27" s="27">
        <f t="shared" si="4"/>
        <v>6.592317815566908</v>
      </c>
      <c r="F27" s="27">
        <f t="shared" si="4"/>
        <v>6.763570809635817</v>
      </c>
      <c r="G27" s="27">
        <f t="shared" si="4"/>
        <v>6.628266945347351</v>
      </c>
      <c r="H27" s="27">
        <f t="shared" si="4"/>
        <v>6.286899594643205</v>
      </c>
      <c r="I27" s="27">
        <f t="shared" si="4"/>
        <v>5.897879261245627</v>
      </c>
      <c r="J27" s="27">
        <f t="shared" si="4"/>
        <v>5.808948851375623</v>
      </c>
      <c r="K27" s="27">
        <f t="shared" si="4"/>
        <v>5.71778575669235</v>
      </c>
      <c r="L27" s="27">
        <f t="shared" si="4"/>
        <v>5.548844479834896</v>
      </c>
      <c r="M27" s="27">
        <f t="shared" si="4"/>
        <v>5.4337084456643465</v>
      </c>
      <c r="N27" s="27">
        <f t="shared" si="1"/>
        <v>5.265784020806381</v>
      </c>
    </row>
    <row r="28" spans="1:14" s="36" customFormat="1" ht="12.75">
      <c r="A28" s="37">
        <f t="shared" si="2"/>
        <v>0.0138</v>
      </c>
      <c r="B28" s="35"/>
      <c r="C28" s="34">
        <f t="shared" si="3"/>
        <v>13</v>
      </c>
      <c r="D28" s="24">
        <f t="shared" si="4"/>
        <v>7.471431010326859</v>
      </c>
      <c r="E28" s="24">
        <f t="shared" si="4"/>
        <v>6.596354563921973</v>
      </c>
      <c r="F28" s="24">
        <f t="shared" si="4"/>
        <v>6.767756813520769</v>
      </c>
      <c r="G28" s="24">
        <f t="shared" si="4"/>
        <v>6.632369209072333</v>
      </c>
      <c r="H28" s="24">
        <f t="shared" si="4"/>
        <v>6.29079058460519</v>
      </c>
      <c r="I28" s="24">
        <f t="shared" si="4"/>
        <v>5.901529484802891</v>
      </c>
      <c r="J28" s="24">
        <f t="shared" si="4"/>
        <v>5.812544035508936</v>
      </c>
      <c r="K28" s="24">
        <f t="shared" si="4"/>
        <v>5.721324519583208</v>
      </c>
      <c r="L28" s="24">
        <f t="shared" si="4"/>
        <v>5.552278684222391</v>
      </c>
      <c r="M28" s="24">
        <f t="shared" si="4"/>
        <v>5.4370713918511235</v>
      </c>
      <c r="N28" s="24">
        <f t="shared" si="1"/>
        <v>5.269043037823992</v>
      </c>
    </row>
    <row r="29" spans="1:14" s="36" customFormat="1" ht="12.75">
      <c r="A29" s="38">
        <f t="shared" si="2"/>
        <v>0.0138</v>
      </c>
      <c r="B29" s="35"/>
      <c r="C29" s="34">
        <f t="shared" si="3"/>
        <v>14</v>
      </c>
      <c r="D29" s="24">
        <f t="shared" si="4"/>
        <v>7.476006075984302</v>
      </c>
      <c r="E29" s="24">
        <f t="shared" si="4"/>
        <v>6.6003937841447105</v>
      </c>
      <c r="F29" s="24">
        <f t="shared" si="4"/>
        <v>6.77194540814204</v>
      </c>
      <c r="G29" s="24">
        <f t="shared" si="4"/>
        <v>6.636474011706479</v>
      </c>
      <c r="H29" s="24">
        <f t="shared" si="4"/>
        <v>6.294683982718075</v>
      </c>
      <c r="I29" s="24">
        <f t="shared" si="4"/>
        <v>5.905181967499659</v>
      </c>
      <c r="J29" s="24">
        <f t="shared" si="4"/>
        <v>5.816141444717612</v>
      </c>
      <c r="K29" s="24">
        <f t="shared" si="4"/>
        <v>5.724865472630071</v>
      </c>
      <c r="L29" s="24">
        <f t="shared" si="4"/>
        <v>5.555715014054171</v>
      </c>
      <c r="M29" s="24">
        <f t="shared" si="4"/>
        <v>5.440436419380166</v>
      </c>
      <c r="N29" s="24">
        <f t="shared" si="1"/>
        <v>5.272304071861648</v>
      </c>
    </row>
    <row r="30" spans="1:14" s="36" customFormat="1" ht="12.75">
      <c r="A30" s="38">
        <f t="shared" si="2"/>
        <v>0.0138</v>
      </c>
      <c r="B30" s="35"/>
      <c r="C30" s="30">
        <f t="shared" si="3"/>
        <v>15</v>
      </c>
      <c r="D30" s="27">
        <f t="shared" si="4"/>
        <v>7.480583943143323</v>
      </c>
      <c r="E30" s="27">
        <f>100000*LVT/E$11*((1+E$12/100)^((DAYS360(E$6,$L$2)+$C30-1)/360)*((1+$A30)^(($C30-15)/30)))/100000</f>
        <v>6.604435477748749</v>
      </c>
      <c r="F30" s="27">
        <f t="shared" si="4"/>
        <v>6.776136595103046</v>
      </c>
      <c r="G30" s="27">
        <f t="shared" si="4"/>
        <v>6.640581354821129</v>
      </c>
      <c r="H30" s="27">
        <f t="shared" si="4"/>
        <v>6.298579790472268</v>
      </c>
      <c r="I30" s="27">
        <f t="shared" si="4"/>
        <v>5.90883671073412</v>
      </c>
      <c r="J30" s="27">
        <f t="shared" si="4"/>
        <v>5.819741080378755</v>
      </c>
      <c r="K30" s="27">
        <f t="shared" si="4"/>
        <v>5.728408617188435</v>
      </c>
      <c r="L30" s="27">
        <f>100000*LVT/L$11*((1+L$12/100)^((DAYS360(L$6,$L$2)+$C30-1)/360)*((1+$A30)^(($C30-15)/30)))/100000</f>
        <v>5.55915347064568</v>
      </c>
      <c r="M30" s="27">
        <f t="shared" si="4"/>
        <v>5.443803529539629</v>
      </c>
      <c r="N30" s="27">
        <f t="shared" si="1"/>
        <v>5.275567124167693</v>
      </c>
    </row>
    <row r="31" spans="1:14" s="36" customFormat="1" ht="12.75">
      <c r="A31" s="38">
        <f t="shared" si="2"/>
        <v>0.0138</v>
      </c>
      <c r="B31" s="39"/>
      <c r="C31" s="34">
        <f t="shared" si="3"/>
        <v>16</v>
      </c>
      <c r="D31" s="24">
        <f t="shared" si="4"/>
        <v>7.485164613519396</v>
      </c>
      <c r="E31" s="24">
        <f t="shared" si="4"/>
        <v>6.608479646248635</v>
      </c>
      <c r="F31" s="24">
        <f t="shared" si="4"/>
        <v>6.7803303760081945</v>
      </c>
      <c r="G31" s="24">
        <f t="shared" si="4"/>
        <v>6.644691239988594</v>
      </c>
      <c r="H31" s="24">
        <f t="shared" si="4"/>
        <v>6.30247800935911</v>
      </c>
      <c r="I31" s="24">
        <f t="shared" si="4"/>
        <v>5.912493715905329</v>
      </c>
      <c r="J31" s="24">
        <f t="shared" si="4"/>
        <v>5.823342943870326</v>
      </c>
      <c r="K31" s="24">
        <f t="shared" si="4"/>
        <v>5.731953954614635</v>
      </c>
      <c r="L31" s="24">
        <f t="shared" si="4"/>
        <v>5.562594055313178</v>
      </c>
      <c r="M31" s="24">
        <f t="shared" si="4"/>
        <v>5.44717272361846</v>
      </c>
      <c r="N31" s="24">
        <f t="shared" si="1"/>
        <v>5.278832195991238</v>
      </c>
    </row>
    <row r="32" spans="1:14" s="36" customFormat="1" ht="12.75">
      <c r="A32" s="38">
        <f t="shared" si="2"/>
        <v>0.0138</v>
      </c>
      <c r="B32" s="39"/>
      <c r="C32" s="34">
        <f t="shared" si="3"/>
        <v>17</v>
      </c>
      <c r="D32" s="24">
        <f t="shared" si="4"/>
        <v>7.489748088829049</v>
      </c>
      <c r="E32" s="24">
        <f t="shared" si="4"/>
        <v>6.612526291159851</v>
      </c>
      <c r="F32" s="24">
        <f t="shared" si="4"/>
        <v>6.784526752462893</v>
      </c>
      <c r="G32" s="24">
        <f t="shared" si="4"/>
        <v>6.648803668782168</v>
      </c>
      <c r="H32" s="24">
        <f t="shared" si="4"/>
        <v>6.306378640870858</v>
      </c>
      <c r="I32" s="24">
        <f t="shared" si="4"/>
        <v>5.916152984413214</v>
      </c>
      <c r="J32" s="24">
        <f t="shared" si="4"/>
        <v>5.826947036571143</v>
      </c>
      <c r="K32" s="24">
        <f t="shared" si="4"/>
        <v>5.735501486265848</v>
      </c>
      <c r="L32" s="24">
        <f t="shared" si="4"/>
        <v>5.566036769373743</v>
      </c>
      <c r="M32" s="24">
        <f t="shared" si="4"/>
        <v>5.4505440029064065</v>
      </c>
      <c r="N32" s="24">
        <f t="shared" si="1"/>
        <v>5.282099288582176</v>
      </c>
    </row>
    <row r="33" spans="1:14" s="36" customFormat="1" ht="12.75">
      <c r="A33" s="38">
        <f t="shared" si="2"/>
        <v>0.0138</v>
      </c>
      <c r="B33" s="39"/>
      <c r="C33" s="30">
        <f t="shared" si="3"/>
        <v>18</v>
      </c>
      <c r="D33" s="27">
        <f t="shared" si="4"/>
        <v>7.494334370789856</v>
      </c>
      <c r="E33" s="27">
        <f t="shared" si="4"/>
        <v>6.616575413998809</v>
      </c>
      <c r="F33" s="27">
        <f t="shared" si="4"/>
        <v>6.788725726073536</v>
      </c>
      <c r="G33" s="27">
        <f t="shared" si="4"/>
        <v>6.652918642776106</v>
      </c>
      <c r="H33" s="27">
        <f t="shared" si="4"/>
        <v>6.3102816865007</v>
      </c>
      <c r="I33" s="27">
        <f t="shared" si="4"/>
        <v>5.919814517658559</v>
      </c>
      <c r="J33" s="27">
        <f t="shared" si="4"/>
        <v>5.830553359860867</v>
      </c>
      <c r="K33" s="27">
        <f t="shared" si="4"/>
        <v>5.739051213500085</v>
      </c>
      <c r="L33" s="27">
        <f t="shared" si="4"/>
        <v>5.569481614145265</v>
      </c>
      <c r="M33" s="27">
        <f t="shared" si="4"/>
        <v>5.453917368694011</v>
      </c>
      <c r="N33" s="27">
        <f t="shared" si="1"/>
        <v>5.285368403191162</v>
      </c>
    </row>
    <row r="34" spans="1:14" s="36" customFormat="1" ht="12.75">
      <c r="A34" s="38">
        <f t="shared" si="2"/>
        <v>0.0138</v>
      </c>
      <c r="B34" s="39"/>
      <c r="C34" s="34">
        <f t="shared" si="3"/>
        <v>19</v>
      </c>
      <c r="D34" s="24">
        <f t="shared" si="4"/>
        <v>7.498923461120451</v>
      </c>
      <c r="E34" s="24">
        <f t="shared" si="4"/>
        <v>6.620627016282845</v>
      </c>
      <c r="F34" s="24">
        <f t="shared" si="4"/>
        <v>6.792927298447519</v>
      </c>
      <c r="G34" s="24">
        <f t="shared" si="4"/>
        <v>6.6570361635456505</v>
      </c>
      <c r="H34" s="24">
        <f t="shared" si="4"/>
        <v>6.314187147742743</v>
      </c>
      <c r="I34" s="24">
        <f t="shared" si="4"/>
        <v>5.923478317043026</v>
      </c>
      <c r="J34" s="24">
        <f t="shared" si="4"/>
        <v>5.8341619151200295</v>
      </c>
      <c r="K34" s="24">
        <f t="shared" si="4"/>
        <v>5.742603137676209</v>
      </c>
      <c r="L34" s="24">
        <f t="shared" si="4"/>
        <v>5.572928590946453</v>
      </c>
      <c r="M34" s="24">
        <f t="shared" si="4"/>
        <v>5.457292822272623</v>
      </c>
      <c r="N34" s="24">
        <f t="shared" si="1"/>
        <v>5.288639541069644</v>
      </c>
    </row>
    <row r="35" spans="1:14" s="36" customFormat="1" ht="12.75">
      <c r="A35" s="38">
        <f t="shared" si="2"/>
        <v>0.0138</v>
      </c>
      <c r="B35" s="39"/>
      <c r="C35" s="34">
        <f t="shared" si="3"/>
        <v>20</v>
      </c>
      <c r="D35" s="24">
        <f t="shared" si="4"/>
        <v>7.503515361540507</v>
      </c>
      <c r="E35" s="24">
        <f t="shared" si="4"/>
        <v>6.624681099530226</v>
      </c>
      <c r="F35" s="24">
        <f t="shared" si="4"/>
        <v>6.7971314711932225</v>
      </c>
      <c r="G35" s="24">
        <f t="shared" si="4"/>
        <v>6.661156232667002</v>
      </c>
      <c r="H35" s="24">
        <f t="shared" si="4"/>
        <v>6.3180950260920214</v>
      </c>
      <c r="I35" s="24">
        <f t="shared" si="4"/>
        <v>5.927144383969131</v>
      </c>
      <c r="J35" s="24">
        <f t="shared" si="4"/>
        <v>5.837772703729996</v>
      </c>
      <c r="K35" s="24">
        <f t="shared" si="4"/>
        <v>5.746157260153911</v>
      </c>
      <c r="L35" s="24">
        <f t="shared" si="4"/>
        <v>5.576377701096823</v>
      </c>
      <c r="M35" s="24">
        <f t="shared" si="4"/>
        <v>5.460670364934379</v>
      </c>
      <c r="N35" s="24">
        <f t="shared" si="1"/>
        <v>5.29191270346982</v>
      </c>
    </row>
    <row r="36" spans="1:14" s="36" customFormat="1" ht="12.75">
      <c r="A36" s="38">
        <f t="shared" si="2"/>
        <v>0.0138</v>
      </c>
      <c r="B36" s="39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7.508110073770764</v>
      </c>
      <c r="E36" s="27">
        <f t="shared" si="5"/>
        <v>6.628737665260147</v>
      </c>
      <c r="F36" s="27">
        <f t="shared" si="5"/>
        <v>6.801338245920031</v>
      </c>
      <c r="G36" s="27">
        <f t="shared" si="5"/>
        <v>6.665278851717359</v>
      </c>
      <c r="H36" s="27">
        <f t="shared" si="5"/>
        <v>6.322005323044489</v>
      </c>
      <c r="I36" s="27">
        <f t="shared" si="5"/>
        <v>5.93081271984027</v>
      </c>
      <c r="J36" s="27">
        <f t="shared" si="5"/>
        <v>5.841385727073003</v>
      </c>
      <c r="K36" s="27">
        <f t="shared" si="5"/>
        <v>5.749713582293732</v>
      </c>
      <c r="L36" s="27">
        <f t="shared" si="5"/>
        <v>5.57982894591672</v>
      </c>
      <c r="M36" s="27">
        <f t="shared" si="5"/>
        <v>5.464049997972228</v>
      </c>
      <c r="N36" s="27">
        <f t="shared" si="1"/>
        <v>5.295187891644682</v>
      </c>
    </row>
    <row r="37" spans="1:14" s="36" customFormat="1" ht="12.75">
      <c r="A37" s="38">
        <f t="shared" si="2"/>
        <v>0.0138</v>
      </c>
      <c r="B37" s="39"/>
      <c r="C37" s="34">
        <f t="shared" si="3"/>
        <v>22</v>
      </c>
      <c r="D37" s="24">
        <f t="shared" si="5"/>
        <v>7.512707599533008</v>
      </c>
      <c r="E37" s="24">
        <f t="shared" si="5"/>
        <v>6.632796714992735</v>
      </c>
      <c r="F37" s="24">
        <f t="shared" si="5"/>
        <v>6.805547624238321</v>
      </c>
      <c r="G37" s="24">
        <f t="shared" si="5"/>
        <v>6.669404022274876</v>
      </c>
      <c r="H37" s="24">
        <f t="shared" si="5"/>
        <v>6.325918040097035</v>
      </c>
      <c r="I37" s="24">
        <f t="shared" si="5"/>
        <v>5.934483326060705</v>
      </c>
      <c r="J37" s="24">
        <f t="shared" si="5"/>
        <v>5.845000986532136</v>
      </c>
      <c r="K37" s="24">
        <f t="shared" si="5"/>
        <v>5.753272105457054</v>
      </c>
      <c r="L37" s="24">
        <f t="shared" si="5"/>
        <v>5.583282326727299</v>
      </c>
      <c r="M37" s="24">
        <f t="shared" si="5"/>
        <v>5.46743172267991</v>
      </c>
      <c r="N37" s="24">
        <f t="shared" si="1"/>
        <v>5.29846510684799</v>
      </c>
    </row>
    <row r="38" spans="1:14" s="36" customFormat="1" ht="12.75">
      <c r="A38" s="38">
        <f t="shared" si="2"/>
        <v>0.0138</v>
      </c>
      <c r="B38" s="39"/>
      <c r="C38" s="34">
        <f t="shared" si="3"/>
        <v>23</v>
      </c>
      <c r="D38" s="24">
        <f t="shared" si="5"/>
        <v>7.51730794055008</v>
      </c>
      <c r="E38" s="24">
        <f t="shared" si="5"/>
        <v>6.636858250249049</v>
      </c>
      <c r="F38" s="24">
        <f t="shared" si="5"/>
        <v>6.809759607759471</v>
      </c>
      <c r="G38" s="24">
        <f t="shared" si="5"/>
        <v>6.6735317459186945</v>
      </c>
      <c r="H38" s="24">
        <f t="shared" si="5"/>
        <v>6.32983317874747</v>
      </c>
      <c r="I38" s="24">
        <f t="shared" si="5"/>
        <v>5.938156204035558</v>
      </c>
      <c r="J38" s="24">
        <f t="shared" si="5"/>
        <v>5.848618483491332</v>
      </c>
      <c r="K38" s="24">
        <f t="shared" si="5"/>
        <v>5.756832831006099</v>
      </c>
      <c r="L38" s="24">
        <f t="shared" si="5"/>
        <v>5.586737844850534</v>
      </c>
      <c r="M38" s="24">
        <f t="shared" si="5"/>
        <v>5.470815540351967</v>
      </c>
      <c r="N38" s="24">
        <f t="shared" si="1"/>
        <v>5.30174435033428</v>
      </c>
    </row>
    <row r="39" spans="1:14" s="36" customFormat="1" ht="12.75">
      <c r="A39" s="38">
        <f t="shared" si="2"/>
        <v>0.0138</v>
      </c>
      <c r="B39" s="39"/>
      <c r="C39" s="30">
        <f t="shared" si="3"/>
        <v>24</v>
      </c>
      <c r="D39" s="27">
        <f t="shared" si="5"/>
        <v>7.521911098545874</v>
      </c>
      <c r="E39" s="27">
        <f t="shared" si="5"/>
        <v>6.640922272551075</v>
      </c>
      <c r="F39" s="27">
        <f t="shared" si="5"/>
        <v>6.8139741980958455</v>
      </c>
      <c r="G39" s="27">
        <f t="shared" si="5"/>
        <v>6.677662024228928</v>
      </c>
      <c r="H39" s="27">
        <f t="shared" si="5"/>
        <v>6.333750740494526</v>
      </c>
      <c r="I39" s="27">
        <f t="shared" si="5"/>
        <v>5.9418313551708355</v>
      </c>
      <c r="J39" s="27">
        <f t="shared" si="5"/>
        <v>5.852238219335399</v>
      </c>
      <c r="K39" s="27">
        <f t="shared" si="5"/>
        <v>5.760395760303932</v>
      </c>
      <c r="L39" s="27">
        <f t="shared" si="5"/>
        <v>5.590195501609217</v>
      </c>
      <c r="M39" s="27">
        <f t="shared" si="5"/>
        <v>5.474201452283745</v>
      </c>
      <c r="N39" s="27">
        <f t="shared" si="1"/>
        <v>5.3050256233588655</v>
      </c>
    </row>
    <row r="40" spans="1:14" s="36" customFormat="1" ht="12.75">
      <c r="A40" s="38">
        <f t="shared" si="2"/>
        <v>0.0138</v>
      </c>
      <c r="B40" s="39"/>
      <c r="C40" s="34">
        <f t="shared" si="3"/>
        <v>25</v>
      </c>
      <c r="D40" s="24">
        <f t="shared" si="5"/>
        <v>7.526517075245345</v>
      </c>
      <c r="E40" s="24">
        <f t="shared" si="5"/>
        <v>6.644988783421734</v>
      </c>
      <c r="F40" s="24">
        <f t="shared" si="5"/>
        <v>6.818191396860818</v>
      </c>
      <c r="G40" s="24">
        <f t="shared" si="5"/>
        <v>6.681794858786676</v>
      </c>
      <c r="H40" s="24">
        <f t="shared" si="5"/>
        <v>6.337670726837874</v>
      </c>
      <c r="I40" s="24">
        <f t="shared" si="5"/>
        <v>5.9455087808734</v>
      </c>
      <c r="J40" s="24">
        <f t="shared" si="5"/>
        <v>5.855860195449983</v>
      </c>
      <c r="K40" s="24">
        <f t="shared" si="5"/>
        <v>5.763960894714463</v>
      </c>
      <c r="L40" s="24">
        <f t="shared" si="5"/>
        <v>5.593655298326956</v>
      </c>
      <c r="M40" s="24">
        <f t="shared" si="5"/>
        <v>5.477589459771392</v>
      </c>
      <c r="N40" s="24">
        <f t="shared" si="1"/>
        <v>5.308308927177837</v>
      </c>
    </row>
    <row r="41" spans="1:14" s="36" customFormat="1" ht="12.75">
      <c r="A41" s="38">
        <f t="shared" si="2"/>
        <v>0.0138</v>
      </c>
      <c r="B41" s="39"/>
      <c r="C41" s="34">
        <f t="shared" si="3"/>
        <v>26</v>
      </c>
      <c r="D41" s="24">
        <f t="shared" si="5"/>
        <v>7.531125872374506</v>
      </c>
      <c r="E41" s="24">
        <f t="shared" si="5"/>
        <v>6.649057784384885</v>
      </c>
      <c r="F41" s="24">
        <f t="shared" si="5"/>
        <v>6.822411205668758</v>
      </c>
      <c r="G41" s="24">
        <f t="shared" si="5"/>
        <v>6.685930251174007</v>
      </c>
      <c r="H41" s="24">
        <f t="shared" si="5"/>
        <v>6.341593139278106</v>
      </c>
      <c r="I41" s="24">
        <f t="shared" si="5"/>
        <v>5.949188482550999</v>
      </c>
      <c r="J41" s="24">
        <f t="shared" si="5"/>
        <v>5.8594844132216055</v>
      </c>
      <c r="K41" s="24">
        <f t="shared" si="5"/>
        <v>5.76752823560245</v>
      </c>
      <c r="L41" s="24">
        <f t="shared" si="5"/>
        <v>5.597117236328187</v>
      </c>
      <c r="M41" s="24">
        <f t="shared" si="5"/>
        <v>5.480979564111858</v>
      </c>
      <c r="N41" s="24">
        <f t="shared" si="1"/>
        <v>5.311594263048061</v>
      </c>
    </row>
    <row r="42" spans="1:14" s="36" customFormat="1" ht="12.75">
      <c r="A42" s="38">
        <f t="shared" si="2"/>
        <v>0.0138</v>
      </c>
      <c r="B42" s="39"/>
      <c r="C42" s="30">
        <f t="shared" si="3"/>
        <v>27</v>
      </c>
      <c r="D42" s="27">
        <f t="shared" si="5"/>
        <v>7.535737491660417</v>
      </c>
      <c r="E42" s="27">
        <f t="shared" si="5"/>
        <v>6.653129276965307</v>
      </c>
      <c r="F42" s="27">
        <f t="shared" si="5"/>
        <v>6.8266336261350276</v>
      </c>
      <c r="G42" s="27">
        <f t="shared" si="5"/>
        <v>6.690068202973976</v>
      </c>
      <c r="H42" s="27">
        <f t="shared" si="5"/>
        <v>6.345517979316742</v>
      </c>
      <c r="I42" s="27">
        <f t="shared" si="5"/>
        <v>5.952870461612238</v>
      </c>
      <c r="J42" s="27">
        <f t="shared" si="5"/>
        <v>5.863110874037633</v>
      </c>
      <c r="K42" s="27">
        <f t="shared" si="5"/>
        <v>5.771097784333489</v>
      </c>
      <c r="L42" s="27">
        <f t="shared" si="5"/>
        <v>5.600581316938156</v>
      </c>
      <c r="M42" s="27">
        <f t="shared" si="5"/>
        <v>5.484371766602891</v>
      </c>
      <c r="N42" s="27">
        <f t="shared" si="1"/>
        <v>5.314881632227186</v>
      </c>
    </row>
    <row r="43" spans="1:14" s="36" customFormat="1" ht="12.75">
      <c r="A43" s="38">
        <f t="shared" si="2"/>
        <v>0.0138</v>
      </c>
      <c r="B43" s="39"/>
      <c r="C43" s="34">
        <f t="shared" si="3"/>
        <v>28</v>
      </c>
      <c r="D43" s="24">
        <f t="shared" si="5"/>
        <v>7.540351934831202</v>
      </c>
      <c r="E43" s="24">
        <f t="shared" si="5"/>
        <v>6.657203262688723</v>
      </c>
      <c r="F43" s="24">
        <f t="shared" si="5"/>
        <v>6.830858659876</v>
      </c>
      <c r="G43" s="24">
        <f t="shared" si="5"/>
        <v>6.694208715770612</v>
      </c>
      <c r="H43" s="24">
        <f t="shared" si="5"/>
        <v>6.349445248456238</v>
      </c>
      <c r="I43" s="24">
        <f t="shared" si="5"/>
        <v>5.9565547194666</v>
      </c>
      <c r="J43" s="24">
        <f t="shared" si="5"/>
        <v>5.866739579286297</v>
      </c>
      <c r="K43" s="24">
        <f t="shared" si="5"/>
        <v>5.774669542274019</v>
      </c>
      <c r="L43" s="24">
        <f t="shared" si="5"/>
        <v>5.604047541482935</v>
      </c>
      <c r="M43" s="24">
        <f t="shared" si="5"/>
        <v>5.4877660685430465</v>
      </c>
      <c r="N43" s="24">
        <f t="shared" si="1"/>
        <v>5.3181710359736325</v>
      </c>
    </row>
    <row r="44" spans="1:14" s="32" customFormat="1" ht="15">
      <c r="A44" s="40"/>
      <c r="B44" s="41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2"/>
    </row>
    <row r="45" spans="1:19" ht="15">
      <c r="A45" s="40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3"/>
      <c r="P45" s="43"/>
      <c r="Q45" s="43"/>
      <c r="R45" s="43"/>
      <c r="S45" s="43"/>
    </row>
    <row r="46" spans="1:19" ht="15">
      <c r="A46" s="40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3"/>
      <c r="P46" s="43"/>
      <c r="Q46" s="43"/>
      <c r="R46" s="43"/>
      <c r="S46" s="43"/>
    </row>
    <row r="47" spans="1:13" ht="15">
      <c r="A47" s="40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5">
      <c r="A48" s="40"/>
      <c r="B48" s="13" t="s">
        <v>15</v>
      </c>
      <c r="C48" s="13">
        <f>'[1]Forsendur'!C3</f>
        <v>6709</v>
      </c>
      <c r="D48" s="12"/>
      <c r="E48" s="12"/>
      <c r="F48" s="7"/>
      <c r="G48" s="7"/>
      <c r="H48" s="7"/>
      <c r="I48" s="7"/>
      <c r="J48" s="7"/>
      <c r="K48" s="44"/>
      <c r="L48" s="44"/>
      <c r="M48" s="44"/>
      <c r="O48" s="43"/>
      <c r="P48" s="43"/>
      <c r="Q48" s="43"/>
      <c r="R48" s="43"/>
      <c r="S48" s="43"/>
    </row>
    <row r="49" spans="1:19" ht="15">
      <c r="A49" s="40"/>
      <c r="B49" s="13"/>
      <c r="C49" s="45">
        <f>'[1]Forsendur'!C4</f>
        <v>339.8</v>
      </c>
      <c r="D49" s="12"/>
      <c r="E49" s="12"/>
      <c r="F49" s="7"/>
      <c r="G49" s="7"/>
      <c r="H49" s="7"/>
      <c r="I49" s="7"/>
      <c r="J49" s="7"/>
      <c r="K49" s="44"/>
      <c r="L49" s="44"/>
      <c r="M49" s="44"/>
      <c r="O49" s="43"/>
      <c r="P49" s="43"/>
      <c r="Q49" s="43"/>
      <c r="R49" s="43"/>
      <c r="S49" s="43"/>
    </row>
    <row r="50" spans="1:19" ht="15">
      <c r="A50" s="40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6">
        <v>172.1</v>
      </c>
      <c r="L50" s="46">
        <v>174.2</v>
      </c>
      <c r="M50" s="46">
        <v>181.7</v>
      </c>
      <c r="N50" s="46">
        <v>202.8</v>
      </c>
      <c r="O50" s="43"/>
      <c r="P50" s="43"/>
      <c r="Q50" s="43"/>
      <c r="R50" s="43"/>
      <c r="S50" s="43"/>
    </row>
    <row r="51" spans="1:19" ht="15">
      <c r="A51" s="40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3"/>
      <c r="P51" s="43"/>
      <c r="Q51" s="43"/>
      <c r="R51" s="43"/>
      <c r="S51" s="43"/>
    </row>
    <row r="52" spans="1:14" ht="15">
      <c r="A52" s="40"/>
      <c r="B52" s="13" t="s">
        <v>20</v>
      </c>
      <c r="C52" s="16">
        <f>'[1]Forsendur'!C7</f>
        <v>0.0138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40"/>
      <c r="B53" s="13" t="str">
        <f>B14</f>
        <v>Hækkun vísitölu</v>
      </c>
      <c r="C53" s="16">
        <f>Verdb_raun</f>
        <v>0.0138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15">
      <c r="A54" s="4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21">
        <f aca="true" t="shared" si="6" ref="A55:A82">IF(Dags_visit_naest&gt;C55,verdbspa,Verdb_raun)</f>
        <v>0.0138</v>
      </c>
      <c r="B55" s="22" t="str">
        <f>B16</f>
        <v>Dagsetning...</v>
      </c>
      <c r="C55" s="47">
        <v>1</v>
      </c>
      <c r="D55" s="24">
        <f aca="true" t="shared" si="7" ref="D55:J64">100000*LVT/D$50*((1+D$51/100)^((DAYS360(D$45,$L$2)+$C55-1)/360)*((1+$A55)^(($C55-15)/30)))/100000</f>
        <v>5.084482632659428</v>
      </c>
      <c r="E55" s="24">
        <f t="shared" si="7"/>
        <v>4.297056568639166</v>
      </c>
      <c r="F55" s="24">
        <f t="shared" si="7"/>
        <v>4.086461427242138</v>
      </c>
      <c r="G55" s="24">
        <f t="shared" si="7"/>
        <v>4.018926443583014</v>
      </c>
      <c r="H55" s="24">
        <f t="shared" si="7"/>
        <v>3.9454574236016575</v>
      </c>
      <c r="I55" s="24">
        <f t="shared" si="7"/>
        <v>3.9267334158039913</v>
      </c>
      <c r="J55" s="24">
        <f t="shared" si="7"/>
        <v>3.852752188694462</v>
      </c>
      <c r="K55" s="24">
        <f aca="true" t="shared" si="8" ref="K55:N82">100000*NVT/K$50*((1+K$51/100)^((DAYS360(K$45,$L$2)+$C55-1)/360)*((1+$A55)^(($C55-15)/30)))/100000</f>
        <v>3.7645836177869514</v>
      </c>
      <c r="L55" s="24">
        <f t="shared" si="8"/>
        <v>3.619871459957607</v>
      </c>
      <c r="M55" s="24">
        <f t="shared" si="8"/>
        <v>3.1751029532224107</v>
      </c>
      <c r="N55" s="24">
        <f t="shared" si="8"/>
        <v>2.4464941732335936</v>
      </c>
    </row>
    <row r="56" spans="1:14" ht="15">
      <c r="A56" s="21">
        <f t="shared" si="6"/>
        <v>0.0138</v>
      </c>
      <c r="B56" s="48"/>
      <c r="C56" s="47">
        <f aca="true" t="shared" si="9" ref="C56:C82">C55+1</f>
        <v>2</v>
      </c>
      <c r="D56" s="24">
        <f t="shared" si="7"/>
        <v>5.087629441446136</v>
      </c>
      <c r="E56" s="24">
        <f t="shared" si="7"/>
        <v>4.2996028265891395</v>
      </c>
      <c r="F56" s="24">
        <f t="shared" si="7"/>
        <v>4.088855820192062</v>
      </c>
      <c r="G56" s="24">
        <f t="shared" si="7"/>
        <v>4.0212812655516315</v>
      </c>
      <c r="H56" s="24">
        <f t="shared" si="7"/>
        <v>3.947769197640761</v>
      </c>
      <c r="I56" s="24">
        <f t="shared" si="7"/>
        <v>3.929034218827447</v>
      </c>
      <c r="J56" s="24">
        <f t="shared" si="7"/>
        <v>3.855009643669301</v>
      </c>
      <c r="K56" s="24">
        <f t="shared" si="8"/>
        <v>3.7667894118790572</v>
      </c>
      <c r="L56" s="24">
        <f t="shared" si="8"/>
        <v>3.6219924624086697</v>
      </c>
      <c r="M56" s="24">
        <f t="shared" si="8"/>
        <v>3.1769633510903064</v>
      </c>
      <c r="N56" s="24">
        <f t="shared" si="8"/>
        <v>2.447927655111428</v>
      </c>
    </row>
    <row r="57" spans="1:14" ht="15">
      <c r="A57" s="21">
        <f t="shared" si="6"/>
        <v>0.0138</v>
      </c>
      <c r="B57" s="48"/>
      <c r="C57" s="49">
        <f t="shared" si="9"/>
        <v>3</v>
      </c>
      <c r="D57" s="27">
        <f t="shared" si="7"/>
        <v>5.090778197806721</v>
      </c>
      <c r="E57" s="27">
        <f t="shared" si="7"/>
        <v>4.302150593346235</v>
      </c>
      <c r="F57" s="27">
        <f t="shared" si="7"/>
        <v>4.091251616096034</v>
      </c>
      <c r="G57" s="27">
        <f t="shared" si="7"/>
        <v>4.023637467288351</v>
      </c>
      <c r="H57" s="27">
        <f t="shared" si="7"/>
        <v>3.95008232622476</v>
      </c>
      <c r="I57" s="27">
        <f t="shared" si="7"/>
        <v>3.931336369967517</v>
      </c>
      <c r="J57" s="27">
        <f t="shared" si="7"/>
        <v>3.8572684213616983</v>
      </c>
      <c r="K57" s="27">
        <f t="shared" si="8"/>
        <v>3.7689964984189013</v>
      </c>
      <c r="L57" s="27">
        <f t="shared" si="8"/>
        <v>3.6241147076252425</v>
      </c>
      <c r="M57" s="27">
        <f t="shared" si="8"/>
        <v>3.178824839026865</v>
      </c>
      <c r="N57" s="27">
        <f t="shared" si="8"/>
        <v>2.449361976913722</v>
      </c>
    </row>
    <row r="58" spans="1:14" ht="15">
      <c r="A58" s="21">
        <f t="shared" si="6"/>
        <v>0.0138</v>
      </c>
      <c r="B58" s="48"/>
      <c r="C58" s="47">
        <f t="shared" si="9"/>
        <v>4</v>
      </c>
      <c r="D58" s="24">
        <f t="shared" si="7"/>
        <v>5.0939289029465415</v>
      </c>
      <c r="E58" s="24">
        <f t="shared" si="7"/>
        <v>4.304699869804508</v>
      </c>
      <c r="F58" s="24">
        <f t="shared" si="7"/>
        <v>4.093648815776091</v>
      </c>
      <c r="G58" s="24">
        <f t="shared" si="7"/>
        <v>4.025995049601621</v>
      </c>
      <c r="H58" s="24">
        <f t="shared" si="7"/>
        <v>3.952396810147326</v>
      </c>
      <c r="I58" s="24">
        <f t="shared" si="7"/>
        <v>3.9336398700141046</v>
      </c>
      <c r="J58" s="24">
        <f t="shared" si="7"/>
        <v>3.8595285225466767</v>
      </c>
      <c r="K58" s="24">
        <f t="shared" si="8"/>
        <v>3.7712048781637697</v>
      </c>
      <c r="L58" s="24">
        <f t="shared" si="8"/>
        <v>3.6262381963355015</v>
      </c>
      <c r="M58" s="24">
        <f t="shared" si="8"/>
        <v>3.1806874176707916</v>
      </c>
      <c r="N58" s="24">
        <f t="shared" si="8"/>
        <v>2.4507971391326135</v>
      </c>
    </row>
    <row r="59" spans="1:14" ht="15">
      <c r="A59" s="21">
        <f t="shared" si="6"/>
        <v>0.0138</v>
      </c>
      <c r="B59" s="48"/>
      <c r="C59" s="47">
        <f t="shared" si="9"/>
        <v>5</v>
      </c>
      <c r="D59" s="24">
        <f t="shared" si="7"/>
        <v>5.097081558071707</v>
      </c>
      <c r="E59" s="24">
        <f t="shared" si="7"/>
        <v>4.307250656858544</v>
      </c>
      <c r="F59" s="24">
        <f t="shared" si="7"/>
        <v>4.096047420054752</v>
      </c>
      <c r="G59" s="24">
        <f t="shared" si="7"/>
        <v>4.028354013300371</v>
      </c>
      <c r="H59" s="24">
        <f t="shared" si="7"/>
        <v>3.9547126502025973</v>
      </c>
      <c r="I59" s="24">
        <f t="shared" si="7"/>
        <v>3.9359447197575825</v>
      </c>
      <c r="J59" s="24">
        <f t="shared" si="7"/>
        <v>3.8617899479997146</v>
      </c>
      <c r="K59" s="24">
        <f t="shared" si="8"/>
        <v>3.7734145518713946</v>
      </c>
      <c r="L59" s="24">
        <f t="shared" si="8"/>
        <v>3.6283629292680515</v>
      </c>
      <c r="M59" s="24">
        <f t="shared" si="8"/>
        <v>3.18255108766117</v>
      </c>
      <c r="N59" s="24">
        <f t="shared" si="8"/>
        <v>2.4522331422605324</v>
      </c>
    </row>
    <row r="60" spans="1:14" ht="15">
      <c r="A60" s="21">
        <f t="shared" si="6"/>
        <v>0.0138</v>
      </c>
      <c r="B60" s="48"/>
      <c r="C60" s="49">
        <f t="shared" si="9"/>
        <v>6</v>
      </c>
      <c r="D60" s="27">
        <f t="shared" si="7"/>
        <v>5.10023616438907</v>
      </c>
      <c r="E60" s="27">
        <f t="shared" si="7"/>
        <v>4.309802955403459</v>
      </c>
      <c r="F60" s="27">
        <f t="shared" si="7"/>
        <v>4.098447429755017</v>
      </c>
      <c r="G60" s="27">
        <f t="shared" si="7"/>
        <v>4.030714359193995</v>
      </c>
      <c r="H60" s="27">
        <f t="shared" si="7"/>
        <v>3.9570298471851735</v>
      </c>
      <c r="I60" s="27">
        <f t="shared" si="7"/>
        <v>3.938250919988778</v>
      </c>
      <c r="J60" s="27">
        <f t="shared" si="7"/>
        <v>3.8640526984967427</v>
      </c>
      <c r="K60" s="27">
        <f t="shared" si="8"/>
        <v>3.77562552029995</v>
      </c>
      <c r="L60" s="27">
        <f t="shared" si="8"/>
        <v>3.6304889071519217</v>
      </c>
      <c r="M60" s="27">
        <f t="shared" si="8"/>
        <v>3.1844158496374533</v>
      </c>
      <c r="N60" s="27">
        <f t="shared" si="8"/>
        <v>2.4536699867901923</v>
      </c>
    </row>
    <row r="61" spans="1:14" ht="15">
      <c r="A61" s="21">
        <f t="shared" si="6"/>
        <v>0.0138</v>
      </c>
      <c r="B61" s="48"/>
      <c r="C61" s="47">
        <f t="shared" si="9"/>
        <v>7</v>
      </c>
      <c r="D61" s="24">
        <f t="shared" si="7"/>
        <v>5.103392723106234</v>
      </c>
      <c r="E61" s="24">
        <f t="shared" si="7"/>
        <v>4.312356766334903</v>
      </c>
      <c r="F61" s="24">
        <f t="shared" si="7"/>
        <v>4.100848845700368</v>
      </c>
      <c r="G61" s="24">
        <f t="shared" si="7"/>
        <v>4.033076088092371</v>
      </c>
      <c r="H61" s="24">
        <f t="shared" si="7"/>
        <v>3.9593484018901264</v>
      </c>
      <c r="I61" s="24">
        <f t="shared" si="7"/>
        <v>3.9405584714989907</v>
      </c>
      <c r="J61" s="24">
        <f t="shared" si="7"/>
        <v>3.86631677481415</v>
      </c>
      <c r="K61" s="24">
        <f t="shared" si="8"/>
        <v>3.777837784208059</v>
      </c>
      <c r="L61" s="24">
        <f t="shared" si="8"/>
        <v>3.6326161307165723</v>
      </c>
      <c r="M61" s="24">
        <f t="shared" si="8"/>
        <v>3.1862817042394744</v>
      </c>
      <c r="N61" s="24">
        <f t="shared" si="8"/>
        <v>2.4551076732146004</v>
      </c>
    </row>
    <row r="62" spans="1:14" ht="15">
      <c r="A62" s="21">
        <f t="shared" si="6"/>
        <v>0.0138</v>
      </c>
      <c r="B62" s="48"/>
      <c r="C62" s="47">
        <f t="shared" si="9"/>
        <v>8</v>
      </c>
      <c r="D62" s="24">
        <f t="shared" si="7"/>
        <v>5.106551235431549</v>
      </c>
      <c r="E62" s="24">
        <f t="shared" si="7"/>
        <v>4.314912090549051</v>
      </c>
      <c r="F62" s="24">
        <f t="shared" si="7"/>
        <v>4.103251668714773</v>
      </c>
      <c r="G62" s="24">
        <f t="shared" si="7"/>
        <v>4.035439200805845</v>
      </c>
      <c r="H62" s="24">
        <f t="shared" si="7"/>
        <v>3.9616683151129912</v>
      </c>
      <c r="I62" s="24">
        <f t="shared" si="7"/>
        <v>3.942867375079978</v>
      </c>
      <c r="J62" s="24">
        <f t="shared" si="7"/>
        <v>3.8685821777287797</v>
      </c>
      <c r="K62" s="24">
        <f t="shared" si="8"/>
        <v>3.780051344354782</v>
      </c>
      <c r="L62" s="24">
        <f t="shared" si="8"/>
        <v>3.634744600691889</v>
      </c>
      <c r="M62" s="24">
        <f t="shared" si="8"/>
        <v>3.1881486521074387</v>
      </c>
      <c r="N62" s="24">
        <f t="shared" si="8"/>
        <v>2.45654620202705</v>
      </c>
    </row>
    <row r="63" spans="1:14" s="32" customFormat="1" ht="15">
      <c r="A63" s="21">
        <f t="shared" si="6"/>
        <v>0.0138</v>
      </c>
      <c r="B63" s="50"/>
      <c r="C63" s="51">
        <f t="shared" si="9"/>
        <v>9</v>
      </c>
      <c r="D63" s="27">
        <f t="shared" si="7"/>
        <v>5.109711702574108</v>
      </c>
      <c r="E63" s="27">
        <f t="shared" si="7"/>
        <v>4.317468928942612</v>
      </c>
      <c r="F63" s="27">
        <f t="shared" si="7"/>
        <v>4.105655899622678</v>
      </c>
      <c r="G63" s="27">
        <f t="shared" si="7"/>
        <v>4.037803698145243</v>
      </c>
      <c r="H63" s="27">
        <f t="shared" si="7"/>
        <v>3.963989587649766</v>
      </c>
      <c r="I63" s="27">
        <f t="shared" si="7"/>
        <v>3.945177631523963</v>
      </c>
      <c r="J63" s="27">
        <f t="shared" si="7"/>
        <v>3.8708489080179262</v>
      </c>
      <c r="K63" s="27">
        <f t="shared" si="8"/>
        <v>3.782266201499631</v>
      </c>
      <c r="L63" s="27">
        <f t="shared" si="8"/>
        <v>3.636874317808183</v>
      </c>
      <c r="M63" s="27">
        <f t="shared" si="8"/>
        <v>3.190016693881926</v>
      </c>
      <c r="N63" s="27">
        <f t="shared" si="8"/>
        <v>2.457985573721125</v>
      </c>
    </row>
    <row r="64" spans="1:14" s="32" customFormat="1" ht="15">
      <c r="A64" s="21">
        <f t="shared" si="6"/>
        <v>0.0138</v>
      </c>
      <c r="B64" s="50"/>
      <c r="C64" s="52">
        <f t="shared" si="9"/>
        <v>10</v>
      </c>
      <c r="D64" s="24">
        <f t="shared" si="7"/>
        <v>5.11287412574376</v>
      </c>
      <c r="E64" s="24">
        <f t="shared" si="7"/>
        <v>4.320027282412826</v>
      </c>
      <c r="F64" s="24">
        <f t="shared" si="7"/>
        <v>4.108061539249016</v>
      </c>
      <c r="G64" s="24">
        <f t="shared" si="7"/>
        <v>4.0401695809218605</v>
      </c>
      <c r="H64" s="24">
        <f t="shared" si="7"/>
        <v>3.9663122202969197</v>
      </c>
      <c r="I64" s="24">
        <f t="shared" si="7"/>
        <v>3.9474892416236322</v>
      </c>
      <c r="J64" s="24">
        <f t="shared" si="7"/>
        <v>3.8731169664593437</v>
      </c>
      <c r="K64" s="24">
        <f t="shared" si="8"/>
        <v>3.78448235640256</v>
      </c>
      <c r="L64" s="24">
        <f t="shared" si="8"/>
        <v>3.6390052827961976</v>
      </c>
      <c r="M64" s="24">
        <f t="shared" si="8"/>
        <v>3.1918858302038933</v>
      </c>
      <c r="N64" s="24">
        <f t="shared" si="8"/>
        <v>2.459425788790696</v>
      </c>
    </row>
    <row r="65" spans="1:14" s="36" customFormat="1" ht="12.75">
      <c r="A65" s="37">
        <f t="shared" si="6"/>
        <v>0.0138</v>
      </c>
      <c r="B65" s="53"/>
      <c r="C65" s="52">
        <f t="shared" si="9"/>
        <v>11</v>
      </c>
      <c r="D65" s="24">
        <f aca="true" t="shared" si="10" ref="D65:J74">100000*LVT/D$50*((1+D$51/100)^((DAYS360(D$45,$L$2)+$C65-1)/360)*((1+$A65)^(($C65-15)/30)))/100000</f>
        <v>5.116038506151096</v>
      </c>
      <c r="E65" s="24">
        <f t="shared" si="10"/>
        <v>4.322587151857466</v>
      </c>
      <c r="F65" s="24">
        <f t="shared" si="10"/>
        <v>4.1104685884192005</v>
      </c>
      <c r="G65" s="24">
        <f t="shared" si="10"/>
        <v>4.042536849947469</v>
      </c>
      <c r="H65" s="24">
        <f t="shared" si="10"/>
        <v>3.968636213851384</v>
      </c>
      <c r="I65" s="24">
        <f t="shared" si="10"/>
        <v>3.949802206172138</v>
      </c>
      <c r="J65" s="24">
        <f t="shared" si="10"/>
        <v>3.87538635383124</v>
      </c>
      <c r="K65" s="24">
        <f t="shared" si="8"/>
        <v>3.786699809823967</v>
      </c>
      <c r="L65" s="24">
        <f t="shared" si="8"/>
        <v>3.6411374963871004</v>
      </c>
      <c r="M65" s="24">
        <f t="shared" si="8"/>
        <v>3.19375606171467</v>
      </c>
      <c r="N65" s="24">
        <f t="shared" si="8"/>
        <v>2.460866847729925</v>
      </c>
    </row>
    <row r="66" spans="1:14" s="36" customFormat="1" ht="12.75">
      <c r="A66" s="37">
        <f t="shared" si="6"/>
        <v>0.0138</v>
      </c>
      <c r="B66" s="53"/>
      <c r="C66" s="51">
        <f t="shared" si="9"/>
        <v>12</v>
      </c>
      <c r="D66" s="27">
        <f t="shared" si="10"/>
        <v>5.119204845007461</v>
      </c>
      <c r="E66" s="27">
        <f t="shared" si="10"/>
        <v>4.325148538174836</v>
      </c>
      <c r="F66" s="27">
        <f t="shared" si="10"/>
        <v>4.112877047959132</v>
      </c>
      <c r="G66" s="27">
        <f t="shared" si="10"/>
        <v>4.044905506034324</v>
      </c>
      <c r="H66" s="27">
        <f t="shared" si="10"/>
        <v>3.9709615691105613</v>
      </c>
      <c r="I66" s="27">
        <f t="shared" si="10"/>
        <v>3.9521165259630977</v>
      </c>
      <c r="J66" s="27">
        <f t="shared" si="10"/>
        <v>3.8776570709122797</v>
      </c>
      <c r="K66" s="27">
        <f t="shared" si="8"/>
        <v>3.788918562524698</v>
      </c>
      <c r="L66" s="27">
        <f t="shared" si="8"/>
        <v>3.643270959312491</v>
      </c>
      <c r="M66" s="27">
        <f t="shared" si="8"/>
        <v>3.195627389055966</v>
      </c>
      <c r="N66" s="27">
        <f t="shared" si="8"/>
        <v>2.462308751033264</v>
      </c>
    </row>
    <row r="67" spans="1:14" s="36" customFormat="1" ht="12.75">
      <c r="A67" s="37">
        <f t="shared" si="6"/>
        <v>0.0138</v>
      </c>
      <c r="B67" s="53"/>
      <c r="C67" s="52">
        <f t="shared" si="9"/>
        <v>13</v>
      </c>
      <c r="D67" s="24">
        <f t="shared" si="10"/>
        <v>5.122373143524945</v>
      </c>
      <c r="E67" s="24">
        <f t="shared" si="10"/>
        <v>4.32771144226377</v>
      </c>
      <c r="F67" s="24">
        <f t="shared" si="10"/>
        <v>4.1152869186951895</v>
      </c>
      <c r="G67" s="24">
        <f t="shared" si="10"/>
        <v>4.047275549995142</v>
      </c>
      <c r="H67" s="24">
        <f t="shared" si="10"/>
        <v>3.9732882868723185</v>
      </c>
      <c r="I67" s="24">
        <f t="shared" si="10"/>
        <v>3.95443220179059</v>
      </c>
      <c r="J67" s="24">
        <f t="shared" si="10"/>
        <v>3.879929118481583</v>
      </c>
      <c r="K67" s="24">
        <f t="shared" si="8"/>
        <v>3.791138615266042</v>
      </c>
      <c r="L67" s="24">
        <f t="shared" si="8"/>
        <v>3.645405672304393</v>
      </c>
      <c r="M67" s="24">
        <f t="shared" si="8"/>
        <v>3.197499812869863</v>
      </c>
      <c r="N67" s="24">
        <f t="shared" si="8"/>
        <v>2.463751499195454</v>
      </c>
    </row>
    <row r="68" spans="1:14" s="36" customFormat="1" ht="12.75">
      <c r="A68" s="38">
        <f t="shared" si="6"/>
        <v>0.0138</v>
      </c>
      <c r="B68" s="53"/>
      <c r="C68" s="52">
        <f t="shared" si="9"/>
        <v>14</v>
      </c>
      <c r="D68" s="24">
        <f t="shared" si="10"/>
        <v>5.125543402916394</v>
      </c>
      <c r="E68" s="24">
        <f t="shared" si="10"/>
        <v>4.330275865023639</v>
      </c>
      <c r="F68" s="24">
        <f t="shared" si="10"/>
        <v>4.117698201454242</v>
      </c>
      <c r="G68" s="24">
        <f t="shared" si="10"/>
        <v>4.049646982643133</v>
      </c>
      <c r="H68" s="24">
        <f t="shared" si="10"/>
        <v>3.9756163679349927</v>
      </c>
      <c r="I68" s="24">
        <f t="shared" si="10"/>
        <v>3.956749234449165</v>
      </c>
      <c r="J68" s="24">
        <f t="shared" si="10"/>
        <v>3.882202497318729</v>
      </c>
      <c r="K68" s="24">
        <f t="shared" si="8"/>
        <v>3.793359968809739</v>
      </c>
      <c r="L68" s="24">
        <f t="shared" si="8"/>
        <v>3.6475416360952653</v>
      </c>
      <c r="M68" s="24">
        <f t="shared" si="8"/>
        <v>3.1993733337988233</v>
      </c>
      <c r="N68" s="24">
        <f t="shared" si="8"/>
        <v>2.4651950927115247</v>
      </c>
    </row>
    <row r="69" spans="1:14" s="36" customFormat="1" ht="12.75">
      <c r="A69" s="38">
        <f t="shared" si="6"/>
        <v>0.0138</v>
      </c>
      <c r="B69" s="53"/>
      <c r="C69" s="51">
        <f t="shared" si="9"/>
        <v>15</v>
      </c>
      <c r="D69" s="27">
        <f t="shared" si="10"/>
        <v>5.128715624395401</v>
      </c>
      <c r="E69" s="27">
        <f t="shared" si="10"/>
        <v>4.332841807354342</v>
      </c>
      <c r="F69" s="27">
        <f t="shared" si="10"/>
        <v>4.120110897063641</v>
      </c>
      <c r="G69" s="27">
        <f t="shared" si="10"/>
        <v>4.052019804791969</v>
      </c>
      <c r="H69" s="27">
        <f t="shared" si="10"/>
        <v>3.977945813097384</v>
      </c>
      <c r="I69" s="27">
        <f t="shared" si="10"/>
        <v>3.9590676247338323</v>
      </c>
      <c r="J69" s="27">
        <f t="shared" si="10"/>
        <v>3.8844772082037484</v>
      </c>
      <c r="K69" s="27">
        <f t="shared" si="8"/>
        <v>3.7955826239179684</v>
      </c>
      <c r="L69" s="27">
        <f t="shared" si="8"/>
        <v>3.649678851417989</v>
      </c>
      <c r="M69" s="27">
        <f t="shared" si="8"/>
        <v>3.2012479524856796</v>
      </c>
      <c r="N69" s="27">
        <f t="shared" si="8"/>
        <v>2.4666395320767984</v>
      </c>
    </row>
    <row r="70" spans="1:14" s="36" customFormat="1" ht="12.75">
      <c r="A70" s="38">
        <f t="shared" si="6"/>
        <v>0.0138</v>
      </c>
      <c r="B70" s="53"/>
      <c r="C70" s="52">
        <f t="shared" si="9"/>
        <v>16</v>
      </c>
      <c r="D70" s="24">
        <f t="shared" si="10"/>
        <v>5.131889809176309</v>
      </c>
      <c r="E70" s="24">
        <f t="shared" si="10"/>
        <v>4.335409270156315</v>
      </c>
      <c r="F70" s="24">
        <f t="shared" si="10"/>
        <v>4.1225250063512195</v>
      </c>
      <c r="G70" s="24">
        <f t="shared" si="10"/>
        <v>4.054394017255807</v>
      </c>
      <c r="H70" s="24">
        <f t="shared" si="10"/>
        <v>3.9802766231587663</v>
      </c>
      <c r="I70" s="24">
        <f t="shared" si="10"/>
        <v>3.9613873734400706</v>
      </c>
      <c r="J70" s="24">
        <f t="shared" si="10"/>
        <v>3.886753251917134</v>
      </c>
      <c r="K70" s="24">
        <f t="shared" si="8"/>
        <v>3.797806581353363</v>
      </c>
      <c r="L70" s="24">
        <f t="shared" si="8"/>
        <v>3.6518173190058807</v>
      </c>
      <c r="M70" s="24">
        <f t="shared" si="8"/>
        <v>3.2031236695736456</v>
      </c>
      <c r="N70" s="24">
        <f t="shared" si="8"/>
        <v>2.4680848177868846</v>
      </c>
    </row>
    <row r="71" spans="1:14" s="36" customFormat="1" ht="12.75">
      <c r="A71" s="38">
        <f t="shared" si="6"/>
        <v>0.0138</v>
      </c>
      <c r="B71" s="53"/>
      <c r="C71" s="52">
        <f t="shared" si="9"/>
        <v>17</v>
      </c>
      <c r="D71" s="24">
        <f t="shared" si="10"/>
        <v>5.135065958474217</v>
      </c>
      <c r="E71" s="24">
        <f t="shared" si="10"/>
        <v>4.337978254330528</v>
      </c>
      <c r="F71" s="24">
        <f t="shared" si="10"/>
        <v>4.124940530145301</v>
      </c>
      <c r="G71" s="24">
        <f t="shared" si="10"/>
        <v>4.056769620849277</v>
      </c>
      <c r="H71" s="24">
        <f t="shared" si="10"/>
        <v>3.982608798918877</v>
      </c>
      <c r="I71" s="24">
        <f t="shared" si="10"/>
        <v>3.9637084813638253</v>
      </c>
      <c r="J71" s="24">
        <f t="shared" si="10"/>
        <v>3.8890306292398344</v>
      </c>
      <c r="K71" s="24">
        <f t="shared" si="8"/>
        <v>3.8000318418789982</v>
      </c>
      <c r="L71" s="24">
        <f t="shared" si="8"/>
        <v>3.653957039592683</v>
      </c>
      <c r="M71" s="24">
        <f t="shared" si="8"/>
        <v>3.2050004857063117</v>
      </c>
      <c r="N71" s="24">
        <f t="shared" si="8"/>
        <v>2.469530950337685</v>
      </c>
    </row>
    <row r="72" spans="1:14" s="36" customFormat="1" ht="12.75">
      <c r="A72" s="38">
        <f t="shared" si="6"/>
        <v>0.0138</v>
      </c>
      <c r="B72" s="53"/>
      <c r="C72" s="51">
        <f t="shared" si="9"/>
        <v>18</v>
      </c>
      <c r="D72" s="27">
        <f t="shared" si="10"/>
        <v>5.1382440735049695</v>
      </c>
      <c r="E72" s="27">
        <f t="shared" si="10"/>
        <v>4.340548760778479</v>
      </c>
      <c r="F72" s="27">
        <f t="shared" si="10"/>
        <v>4.127357469274688</v>
      </c>
      <c r="G72" s="27">
        <f t="shared" si="10"/>
        <v>4.059146616387489</v>
      </c>
      <c r="H72" s="27">
        <f t="shared" si="10"/>
        <v>3.9849423411779252</v>
      </c>
      <c r="I72" s="27">
        <f t="shared" si="10"/>
        <v>3.9660309493015045</v>
      </c>
      <c r="J72" s="27">
        <f t="shared" si="10"/>
        <v>3.8913093409532524</v>
      </c>
      <c r="K72" s="27">
        <f t="shared" si="8"/>
        <v>3.8022584062583964</v>
      </c>
      <c r="L72" s="27">
        <f t="shared" si="8"/>
        <v>3.656098013912568</v>
      </c>
      <c r="M72" s="27">
        <f t="shared" si="8"/>
        <v>3.2068784015276433</v>
      </c>
      <c r="N72" s="27">
        <f t="shared" si="8"/>
        <v>2.4709779302253914</v>
      </c>
    </row>
    <row r="73" spans="1:14" s="36" customFormat="1" ht="12.75">
      <c r="A73" s="38">
        <f t="shared" si="6"/>
        <v>0.0138</v>
      </c>
      <c r="B73" s="53"/>
      <c r="C73" s="52">
        <f t="shared" si="9"/>
        <v>19</v>
      </c>
      <c r="D73" s="24">
        <f t="shared" si="10"/>
        <v>5.14142415548517</v>
      </c>
      <c r="E73" s="24">
        <f t="shared" si="10"/>
        <v>4.34312079040221</v>
      </c>
      <c r="F73" s="24">
        <f t="shared" si="10"/>
        <v>4.129775824568678</v>
      </c>
      <c r="G73" s="24">
        <f t="shared" si="10"/>
        <v>4.06152500468603</v>
      </c>
      <c r="H73" s="24">
        <f t="shared" si="10"/>
        <v>3.9872772507365886</v>
      </c>
      <c r="I73" s="24">
        <f t="shared" si="10"/>
        <v>3.968354778049988</v>
      </c>
      <c r="J73" s="24">
        <f t="shared" si="10"/>
        <v>3.8935893878392567</v>
      </c>
      <c r="K73" s="24">
        <f t="shared" si="8"/>
        <v>3.8044862752555315</v>
      </c>
      <c r="L73" s="24">
        <f t="shared" si="8"/>
        <v>3.6582402427001424</v>
      </c>
      <c r="M73" s="24">
        <f t="shared" si="8"/>
        <v>3.208757417681986</v>
      </c>
      <c r="N73" s="24">
        <f t="shared" si="8"/>
        <v>2.472425757946488</v>
      </c>
    </row>
    <row r="74" spans="1:14" s="36" customFormat="1" ht="12.75">
      <c r="A74" s="38">
        <f t="shared" si="6"/>
        <v>0.0138</v>
      </c>
      <c r="B74" s="53"/>
      <c r="C74" s="52">
        <f t="shared" si="9"/>
        <v>20</v>
      </c>
      <c r="D74" s="24">
        <f t="shared" si="10"/>
        <v>5.144606205632171</v>
      </c>
      <c r="E74" s="24">
        <f t="shared" si="10"/>
        <v>4.345694344104289</v>
      </c>
      <c r="F74" s="24">
        <f t="shared" si="10"/>
        <v>4.132195596857044</v>
      </c>
      <c r="G74" s="24">
        <f t="shared" si="10"/>
        <v>4.063904786560963</v>
      </c>
      <c r="H74" s="24">
        <f t="shared" si="10"/>
        <v>3.98961352839601</v>
      </c>
      <c r="I74" s="24">
        <f t="shared" si="10"/>
        <v>3.970679968406617</v>
      </c>
      <c r="J74" s="24">
        <f t="shared" si="10"/>
        <v>3.8958707706801645</v>
      </c>
      <c r="K74" s="24">
        <f t="shared" si="8"/>
        <v>3.806715449634819</v>
      </c>
      <c r="L74" s="24">
        <f t="shared" si="8"/>
        <v>3.660383726690437</v>
      </c>
      <c r="M74" s="24">
        <f t="shared" si="8"/>
        <v>3.2106375348140594</v>
      </c>
      <c r="N74" s="24">
        <f t="shared" si="8"/>
        <v>2.4738744339977474</v>
      </c>
    </row>
    <row r="75" spans="1:14" s="36" customFormat="1" ht="12.75">
      <c r="A75" s="38">
        <f t="shared" si="6"/>
        <v>0.0138</v>
      </c>
      <c r="B75" s="53"/>
      <c r="C75" s="51">
        <f t="shared" si="9"/>
        <v>21</v>
      </c>
      <c r="D75" s="27">
        <f aca="true" t="shared" si="11" ref="D75:J82">100000*LVT/D$50*((1+D$51/100)^((DAYS360(D$45,$L$2)+$C75-1)/360)*((1+$A75)^(($C75-15)/30)))/100000</f>
        <v>5.147790225164081</v>
      </c>
      <c r="E75" s="27">
        <f t="shared" si="11"/>
        <v>4.348269422787821</v>
      </c>
      <c r="F75" s="27">
        <f t="shared" si="11"/>
        <v>4.134616786970051</v>
      </c>
      <c r="G75" s="27">
        <f t="shared" si="11"/>
        <v>4.066285962828831</v>
      </c>
      <c r="H75" s="27">
        <f t="shared" si="11"/>
        <v>3.99195117495781</v>
      </c>
      <c r="I75" s="27">
        <f t="shared" si="11"/>
        <v>3.973006521169206</v>
      </c>
      <c r="J75" s="27">
        <f t="shared" si="11"/>
        <v>3.898153490258759</v>
      </c>
      <c r="K75" s="27">
        <f t="shared" si="8"/>
        <v>3.808945930161128</v>
      </c>
      <c r="L75" s="27">
        <f t="shared" si="8"/>
        <v>3.6625284666189195</v>
      </c>
      <c r="M75" s="27">
        <f t="shared" si="8"/>
        <v>3.2125187535689648</v>
      </c>
      <c r="N75" s="27">
        <f t="shared" si="8"/>
        <v>2.4753239588762344</v>
      </c>
    </row>
    <row r="76" spans="1:14" s="36" customFormat="1" ht="12.75">
      <c r="A76" s="38">
        <f t="shared" si="6"/>
        <v>0.0138</v>
      </c>
      <c r="B76" s="53"/>
      <c r="C76" s="52">
        <f t="shared" si="9"/>
        <v>22</v>
      </c>
      <c r="D76" s="24">
        <f t="shared" si="11"/>
        <v>5.150976215299759</v>
      </c>
      <c r="E76" s="24">
        <f t="shared" si="11"/>
        <v>4.3508460273564475</v>
      </c>
      <c r="F76" s="24">
        <f t="shared" si="11"/>
        <v>4.1370393957384515</v>
      </c>
      <c r="G76" s="24">
        <f t="shared" si="11"/>
        <v>4.0686685343066555</v>
      </c>
      <c r="H76" s="24">
        <f t="shared" si="11"/>
        <v>3.9942901912240707</v>
      </c>
      <c r="I76" s="24">
        <f t="shared" si="11"/>
        <v>3.975334437136032</v>
      </c>
      <c r="J76" s="24">
        <f t="shared" si="11"/>
        <v>3.9004375473582784</v>
      </c>
      <c r="K76" s="24">
        <f t="shared" si="8"/>
        <v>3.8111777175997728</v>
      </c>
      <c r="L76" s="24">
        <f t="shared" si="8"/>
        <v>3.6646744632214845</v>
      </c>
      <c r="M76" s="24">
        <f t="shared" si="8"/>
        <v>3.214401074592178</v>
      </c>
      <c r="N76" s="24">
        <f t="shared" si="8"/>
        <v>2.476774333079305</v>
      </c>
    </row>
    <row r="77" spans="1:14" s="36" customFormat="1" ht="12.75">
      <c r="A77" s="38">
        <f t="shared" si="6"/>
        <v>0.0138</v>
      </c>
      <c r="B77" s="53"/>
      <c r="C77" s="52">
        <f t="shared" si="9"/>
        <v>23</v>
      </c>
      <c r="D77" s="24">
        <f t="shared" si="11"/>
        <v>5.154164177258823</v>
      </c>
      <c r="E77" s="24">
        <f t="shared" si="11"/>
        <v>4.353424158714346</v>
      </c>
      <c r="F77" s="24">
        <f t="shared" si="11"/>
        <v>4.1394634239934796</v>
      </c>
      <c r="G77" s="24">
        <f t="shared" si="11"/>
        <v>4.071052501811937</v>
      </c>
      <c r="H77" s="24">
        <f t="shared" si="11"/>
        <v>3.9966305779973466</v>
      </c>
      <c r="I77" s="24">
        <f t="shared" si="11"/>
        <v>3.977663717105841</v>
      </c>
      <c r="J77" s="24">
        <f t="shared" si="11"/>
        <v>3.902722942762419</v>
      </c>
      <c r="K77" s="24">
        <f t="shared" si="8"/>
        <v>3.813410812716516</v>
      </c>
      <c r="L77" s="24">
        <f t="shared" si="8"/>
        <v>3.666821717234458</v>
      </c>
      <c r="M77" s="24">
        <f t="shared" si="8"/>
        <v>3.2162844985295553</v>
      </c>
      <c r="N77" s="24">
        <f t="shared" si="8"/>
        <v>2.4782255571046057</v>
      </c>
    </row>
    <row r="78" spans="1:14" s="36" customFormat="1" ht="12.75">
      <c r="A78" s="38">
        <f t="shared" si="6"/>
        <v>0.0138</v>
      </c>
      <c r="B78" s="53"/>
      <c r="C78" s="51">
        <f t="shared" si="9"/>
        <v>24</v>
      </c>
      <c r="D78" s="27">
        <f t="shared" si="11"/>
        <v>5.157354112261641</v>
      </c>
      <c r="E78" s="27">
        <f t="shared" si="11"/>
        <v>4.3560038177662275</v>
      </c>
      <c r="F78" s="27">
        <f t="shared" si="11"/>
        <v>4.141888872566861</v>
      </c>
      <c r="G78" s="27">
        <f t="shared" si="11"/>
        <v>4.073437866162651</v>
      </c>
      <c r="H78" s="27">
        <f t="shared" si="11"/>
        <v>3.9989723360806644</v>
      </c>
      <c r="I78" s="27">
        <f t="shared" si="11"/>
        <v>3.9799943618778477</v>
      </c>
      <c r="J78" s="27">
        <f t="shared" si="11"/>
        <v>3.9050096772553387</v>
      </c>
      <c r="K78" s="27">
        <f t="shared" si="8"/>
        <v>3.8156452162775687</v>
      </c>
      <c r="L78" s="27">
        <f t="shared" si="8"/>
        <v>3.6689702293945996</v>
      </c>
      <c r="M78" s="27">
        <f t="shared" si="8"/>
        <v>3.2181690260273292</v>
      </c>
      <c r="N78" s="27">
        <f t="shared" si="8"/>
        <v>2.4796776314500764</v>
      </c>
    </row>
    <row r="79" spans="1:14" s="36" customFormat="1" ht="12.75">
      <c r="A79" s="38">
        <f t="shared" si="6"/>
        <v>0.0138</v>
      </c>
      <c r="B79" s="53"/>
      <c r="C79" s="52">
        <f t="shared" si="9"/>
        <v>25</v>
      </c>
      <c r="D79" s="24">
        <f t="shared" si="11"/>
        <v>5.160546021529338</v>
      </c>
      <c r="E79" s="24">
        <f t="shared" si="11"/>
        <v>4.358585005417339</v>
      </c>
      <c r="F79" s="24">
        <f t="shared" si="11"/>
        <v>4.144315742290806</v>
      </c>
      <c r="G79" s="24">
        <f t="shared" si="11"/>
        <v>4.075824628177257</v>
      </c>
      <c r="H79" s="24">
        <f t="shared" si="11"/>
        <v>4.0013154662775205</v>
      </c>
      <c r="I79" s="24">
        <f t="shared" si="11"/>
        <v>3.9823263722517357</v>
      </c>
      <c r="J79" s="24">
        <f t="shared" si="11"/>
        <v>3.9072977516216536</v>
      </c>
      <c r="K79" s="24">
        <f t="shared" si="8"/>
        <v>3.817880929049593</v>
      </c>
      <c r="L79" s="24">
        <f t="shared" si="8"/>
        <v>3.671120000439098</v>
      </c>
      <c r="M79" s="24">
        <f t="shared" si="8"/>
        <v>3.2200546577321134</v>
      </c>
      <c r="N79" s="24">
        <f t="shared" si="8"/>
        <v>2.4811305566139477</v>
      </c>
    </row>
    <row r="80" spans="1:14" s="36" customFormat="1" ht="12.75">
      <c r="A80" s="38">
        <f t="shared" si="6"/>
        <v>0.0138</v>
      </c>
      <c r="B80" s="53"/>
      <c r="C80" s="52">
        <f t="shared" si="9"/>
        <v>26</v>
      </c>
      <c r="D80" s="24">
        <f t="shared" si="11"/>
        <v>5.1637399062838</v>
      </c>
      <c r="E80" s="24">
        <f t="shared" si="11"/>
        <v>4.36116772257347</v>
      </c>
      <c r="F80" s="24">
        <f t="shared" si="11"/>
        <v>4.146744033998016</v>
      </c>
      <c r="G80" s="24">
        <f t="shared" si="11"/>
        <v>4.078212788674694</v>
      </c>
      <c r="H80" s="24">
        <f t="shared" si="11"/>
        <v>4.003659969391881</v>
      </c>
      <c r="I80" s="24">
        <f t="shared" si="11"/>
        <v>3.9846597490276565</v>
      </c>
      <c r="J80" s="24">
        <f t="shared" si="11"/>
        <v>3.909587166646441</v>
      </c>
      <c r="K80" s="24">
        <f t="shared" si="8"/>
        <v>3.8201179517996993</v>
      </c>
      <c r="L80" s="24">
        <f t="shared" si="8"/>
        <v>3.673271031105577</v>
      </c>
      <c r="M80" s="24">
        <f t="shared" si="8"/>
        <v>3.2219413942909</v>
      </c>
      <c r="N80" s="24">
        <f t="shared" si="8"/>
        <v>2.482584333094743</v>
      </c>
    </row>
    <row r="81" spans="1:14" s="36" customFormat="1" ht="12.75">
      <c r="A81" s="38">
        <f t="shared" si="6"/>
        <v>0.0138</v>
      </c>
      <c r="B81" s="53"/>
      <c r="C81" s="51">
        <f t="shared" si="9"/>
        <v>27</v>
      </c>
      <c r="D81" s="27">
        <f t="shared" si="11"/>
        <v>5.166935767747657</v>
      </c>
      <c r="E81" s="27">
        <f t="shared" si="11"/>
        <v>4.363751970140937</v>
      </c>
      <c r="F81" s="27">
        <f t="shared" si="11"/>
        <v>4.149173748521677</v>
      </c>
      <c r="G81" s="27">
        <f t="shared" si="11"/>
        <v>4.080602348474378</v>
      </c>
      <c r="H81" s="27">
        <f t="shared" si="11"/>
        <v>4.006005846228184</v>
      </c>
      <c r="I81" s="27">
        <f t="shared" si="11"/>
        <v>3.9869944930062284</v>
      </c>
      <c r="J81" s="27">
        <f t="shared" si="11"/>
        <v>3.9118779231152363</v>
      </c>
      <c r="K81" s="27">
        <f t="shared" si="8"/>
        <v>3.8223562852954456</v>
      </c>
      <c r="L81" s="27">
        <f t="shared" si="8"/>
        <v>3.6754233221320893</v>
      </c>
      <c r="M81" s="27">
        <f t="shared" si="8"/>
        <v>3.2238292363510586</v>
      </c>
      <c r="N81" s="27">
        <f t="shared" si="8"/>
        <v>2.4840389613912763</v>
      </c>
    </row>
    <row r="82" spans="1:14" s="36" customFormat="1" ht="12.75">
      <c r="A82" s="38">
        <f t="shared" si="6"/>
        <v>0.0138</v>
      </c>
      <c r="B82" s="53"/>
      <c r="C82" s="52">
        <f t="shared" si="9"/>
        <v>28</v>
      </c>
      <c r="D82" s="24">
        <f t="shared" si="11"/>
        <v>5.170133607144311</v>
      </c>
      <c r="E82" s="24">
        <f t="shared" si="11"/>
        <v>4.3663377490266</v>
      </c>
      <c r="F82" s="24">
        <f t="shared" si="11"/>
        <v>4.151604886695464</v>
      </c>
      <c r="G82" s="24">
        <f t="shared" si="11"/>
        <v>4.0829933083962064</v>
      </c>
      <c r="H82" s="24">
        <f t="shared" si="11"/>
        <v>4.0083530975913355</v>
      </c>
      <c r="I82" s="24">
        <f t="shared" si="11"/>
        <v>3.9893306049885426</v>
      </c>
      <c r="J82" s="24">
        <f t="shared" si="11"/>
        <v>3.914170021814035</v>
      </c>
      <c r="K82" s="24">
        <f t="shared" si="8"/>
        <v>3.8245959303048416</v>
      </c>
      <c r="L82" s="24">
        <f t="shared" si="8"/>
        <v>3.6775768742571224</v>
      </c>
      <c r="M82" s="24">
        <f t="shared" si="8"/>
        <v>3.225718184560338</v>
      </c>
      <c r="N82" s="24">
        <f t="shared" si="8"/>
        <v>2.485494442002654</v>
      </c>
    </row>
    <row r="83" spans="2:13" s="32" customFormat="1" ht="15">
      <c r="B83" s="50"/>
      <c r="C83" s="52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2:13" s="32" customFormat="1" ht="15">
      <c r="B84" s="50"/>
      <c r="C84" s="52"/>
      <c r="D84" s="48"/>
      <c r="E84" s="48"/>
      <c r="F84" s="48"/>
      <c r="G84" s="48"/>
      <c r="H84" s="48"/>
      <c r="I84" s="48"/>
      <c r="J84" s="48"/>
      <c r="K84" s="48"/>
      <c r="L84" s="48"/>
      <c r="M84" s="48"/>
    </row>
  </sheetData>
  <sheetProtection/>
  <printOptions/>
  <pageMargins left="0.7" right="0.7" top="0.75" bottom="0.75" header="0.3" footer="0.3"/>
  <pageSetup orientation="portrait" paperSize="9"/>
  <legacyDrawing r:id="rId2"/>
  <oleObjects>
    <oleObject progId="Paint.Picture" shapeId="284408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2009-07-07T11:07:04Z</dcterms:created>
  <dcterms:modified xsi:type="dcterms:W3CDTF">2009-10-13T15:34:21Z</dcterms:modified>
  <cp:category/>
  <cp:version/>
  <cp:contentType/>
  <cp:contentStatus/>
</cp:coreProperties>
</file>